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EES" reservationPassword="D14B"/>
  <workbookPr defaultThemeVersion="124226"/>
  <bookViews>
    <workbookView xWindow="555" yWindow="2670" windowWidth="10380" windowHeight="7005" tabRatio="909"/>
  </bookViews>
  <sheets>
    <sheet name="RCAS School Bond Taxes" sheetId="60" r:id="rId1"/>
  </sheets>
  <definedNames>
    <definedName name="Annual_interest_rate">#REF!</definedName>
    <definedName name="Calculated_payment">#REF!</definedName>
    <definedName name="dfsd">#REF!</definedName>
    <definedName name="First_payment_due">#REF!</definedName>
    <definedName name="Payments_per_year">#REF!</definedName>
    <definedName name="Pmt_to_use">#REF!</definedName>
    <definedName name="_xlnm.Print_Area" localSheetId="0">'RCAS School Bond Taxes'!$B$11:$R$41</definedName>
    <definedName name="Term_in_years">#REF!</definedName>
  </definedNames>
  <calcPr calcId="125725"/>
</workbook>
</file>

<file path=xl/calcChain.xml><?xml version="1.0" encoding="utf-8"?>
<calcChain xmlns="http://schemas.openxmlformats.org/spreadsheetml/2006/main">
  <c r="K40" i="60"/>
  <c r="K39"/>
  <c r="K38"/>
  <c r="K37"/>
  <c r="K36"/>
  <c r="K35"/>
  <c r="K34"/>
  <c r="K33"/>
  <c r="K32"/>
  <c r="K31"/>
  <c r="K30"/>
  <c r="K29"/>
  <c r="K28"/>
  <c r="K27"/>
  <c r="K26"/>
  <c r="K24"/>
  <c r="K23"/>
  <c r="K22"/>
  <c r="K21"/>
  <c r="K20"/>
  <c r="K19"/>
  <c r="K18"/>
  <c r="K17"/>
  <c r="B40"/>
  <c r="B39"/>
  <c r="B38"/>
  <c r="C39"/>
  <c r="C38"/>
  <c r="B37"/>
  <c r="D37" s="1"/>
  <c r="C37"/>
  <c r="D36"/>
  <c r="C36"/>
  <c r="B36"/>
  <c r="B35"/>
  <c r="C35"/>
  <c r="D34"/>
  <c r="C34"/>
  <c r="B34"/>
  <c r="J17"/>
  <c r="L17" s="1"/>
  <c r="N17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L16"/>
  <c r="C40"/>
  <c r="C33"/>
  <c r="C32"/>
  <c r="C31"/>
  <c r="C30"/>
  <c r="C29"/>
  <c r="C28"/>
  <c r="C27"/>
  <c r="C26"/>
  <c r="B26"/>
  <c r="D25"/>
  <c r="D39" l="1"/>
  <c r="D38"/>
  <c r="D35"/>
  <c r="J18"/>
  <c r="D26"/>
  <c r="B27"/>
  <c r="L18" l="1"/>
  <c r="J19"/>
  <c r="B28"/>
  <c r="D27"/>
  <c r="J20" l="1"/>
  <c r="L19"/>
  <c r="D28"/>
  <c r="B29"/>
  <c r="L20" l="1"/>
  <c r="J21"/>
  <c r="D29"/>
  <c r="B30"/>
  <c r="L21" l="1"/>
  <c r="J22"/>
  <c r="J23" s="1"/>
  <c r="D30"/>
  <c r="B31"/>
  <c r="L22" l="1"/>
  <c r="B32"/>
  <c r="D31"/>
  <c r="J24" l="1"/>
  <c r="L23"/>
  <c r="D32"/>
  <c r="B33"/>
  <c r="L24" l="1"/>
  <c r="J25"/>
  <c r="D33"/>
  <c r="D40"/>
  <c r="L25" l="1"/>
  <c r="J26"/>
  <c r="L26" l="1"/>
  <c r="J27"/>
  <c r="L27" l="1"/>
  <c r="J28"/>
  <c r="L28" l="1"/>
  <c r="J29"/>
  <c r="L29" l="1"/>
  <c r="J30"/>
  <c r="L30" l="1"/>
  <c r="J31"/>
  <c r="J32" l="1"/>
  <c r="L31"/>
  <c r="J33" l="1"/>
  <c r="L32"/>
  <c r="L33" l="1"/>
  <c r="J34"/>
  <c r="J35" l="1"/>
  <c r="L34"/>
  <c r="J36" l="1"/>
  <c r="L35"/>
  <c r="L36" l="1"/>
  <c r="J37"/>
  <c r="L37" l="1"/>
  <c r="J38"/>
  <c r="J39" s="1"/>
  <c r="L38" l="1"/>
  <c r="J40" l="1"/>
  <c r="L40" s="1"/>
  <c r="L41" s="1"/>
  <c r="L39"/>
  <c r="B17" l="1"/>
  <c r="B18" s="1"/>
  <c r="B20" l="1"/>
  <c r="B21" s="1"/>
  <c r="B22" s="1"/>
  <c r="B23" s="1"/>
  <c r="B24" s="1"/>
  <c r="B19"/>
  <c r="C22"/>
  <c r="C17"/>
  <c r="D17" s="1"/>
  <c r="D16"/>
  <c r="C18"/>
  <c r="D18" s="1"/>
  <c r="C23"/>
  <c r="C20"/>
  <c r="C19"/>
  <c r="D19" s="1"/>
  <c r="C24"/>
  <c r="C21"/>
  <c r="D24" l="1"/>
  <c r="D23"/>
  <c r="D22"/>
  <c r="D20"/>
  <c r="D21"/>
</calcChain>
</file>

<file path=xl/sharedStrings.xml><?xml version="1.0" encoding="utf-8"?>
<sst xmlns="http://schemas.openxmlformats.org/spreadsheetml/2006/main" count="55" uniqueCount="45">
  <si>
    <t>MILL</t>
  </si>
  <si>
    <t>LEVY</t>
  </si>
  <si>
    <t>VALUE</t>
  </si>
  <si>
    <t>PROPERTY</t>
  </si>
  <si>
    <t>APPRAISED</t>
  </si>
  <si>
    <t>per $1,000</t>
  </si>
  <si>
    <t>RCSD 51-4</t>
  </si>
  <si>
    <t>PROP TAXES</t>
  </si>
  <si>
    <t>SCHOOL BOND</t>
  </si>
  <si>
    <r>
      <t xml:space="preserve">Our best estimate of the tax rate required to support the Prinicipal and Interest for the school bond is a </t>
    </r>
    <r>
      <rPr>
        <b/>
        <u/>
        <sz val="11"/>
        <rFont val="Times New Roman"/>
        <family val="1"/>
      </rPr>
      <t>125 mill levy</t>
    </r>
    <r>
      <rPr>
        <b/>
        <sz val="11"/>
        <rFont val="Times New Roman"/>
        <family val="1"/>
      </rPr>
      <t>. The cost of the 125 mill levy is shown on Table 1 and Table 2 below.</t>
    </r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</si>
  <si>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</si>
  <si>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</si>
  <si>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</si>
  <si>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</si>
  <si>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</si>
  <si>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</si>
  <si>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</si>
  <si>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</si>
  <si>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</si>
  <si>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TABLE 2 - School Bond tax per year over the life of the 25 Year School Bond (125 mill levy)</t>
  </si>
  <si>
    <t>TABLE 1 - School Bond tax in Year 1 at Current Property Appraisal (125 mill levy)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</si>
  <si>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</si>
  <si>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</si>
  <si>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</si>
  <si>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</si>
  <si>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</si>
  <si>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</si>
  <si>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</si>
  <si>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</si>
  <si>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</si>
  <si>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</si>
  <si>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</si>
  <si>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</si>
  <si>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</si>
  <si>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</si>
  <si>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</si>
  <si>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</si>
  <si>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TOTAL</t>
  </si>
  <si>
    <t xml:space="preserve">per year increase in </t>
  </si>
  <si>
    <t xml:space="preserve">               Property Tax Appraisal</t>
  </si>
  <si>
    <t>INSTRUCTIONS: FILL IN YOUR CURRENT YEAR PROPERTY TAX APPRAISAL IN THE YELLOW BOX BELOW.</t>
  </si>
  <si>
    <t>https://rcasforward.org/</t>
  </si>
  <si>
    <r>
      <rPr>
        <b/>
        <u/>
        <sz val="11"/>
        <rFont val="Times New Roman"/>
        <family val="1"/>
      </rPr>
      <t>ASSUMPTIONS</t>
    </r>
    <r>
      <rPr>
        <b/>
        <sz val="11"/>
        <rFont val="Times New Roman"/>
        <family val="1"/>
      </rPr>
      <t>: $189.553M, 25YR, 3.65%, semiannual payments, with a 5.4%/yr growth rate in RCSD 51-4 Property Tax Base (these are all inputs given to us by RCSD 51-4).</t>
    </r>
  </si>
  <si>
    <t>RAPID CITY SCHOOL DISTRICT 51-4 (RCSD 51-4) Proposed School Bond Financial Model</t>
  </si>
  <si>
    <r>
      <t xml:space="preserve">Using these assumptions, the bond model indicates that the proposed </t>
    </r>
    <r>
      <rPr>
        <b/>
        <sz val="11"/>
        <rFont val="Times New Roman"/>
        <family val="1"/>
      </rPr>
      <t>85 mill levy</t>
    </r>
    <r>
      <rPr>
        <sz val="11"/>
        <rFont val="Times New Roman"/>
        <family val="1"/>
      </rPr>
      <t xml:space="preserve"> will NOT be sufficient to support the required Principal and Interest payments for the school bond (won't be able to be sold in the capital markets).</t>
    </r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</si>
</sst>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13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6" fontId="4" fillId="0" borderId="9" xfId="0" applyNumberFormat="1" applyFont="1" applyBorder="1"/>
    <xf numFmtId="8" fontId="4" fillId="0" borderId="4" xfId="0" applyNumberFormat="1" applyFont="1" applyBorder="1" applyAlignment="1">
      <alignment horizontal="center"/>
    </xf>
    <xf numFmtId="6" fontId="4" fillId="0" borderId="10" xfId="0" applyNumberFormat="1" applyFont="1" applyBorder="1"/>
    <xf numFmtId="8" fontId="4" fillId="0" borderId="5" xfId="0" applyNumberFormat="1" applyFont="1" applyBorder="1" applyAlignment="1">
      <alignment horizontal="center"/>
    </xf>
    <xf numFmtId="164" fontId="2" fillId="0" borderId="0" xfId="1" applyNumberFormat="1" applyFont="1"/>
    <xf numFmtId="0" fontId="2" fillId="0" borderId="0" xfId="0" applyFont="1"/>
    <xf numFmtId="8" fontId="4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8" fillId="0" borderId="14" xfId="0" applyFont="1" applyBorder="1"/>
    <xf numFmtId="0" fontId="9" fillId="0" borderId="0" xfId="0" applyFont="1"/>
    <xf numFmtId="0" fontId="5" fillId="3" borderId="6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11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/>
    <xf numFmtId="0" fontId="7" fillId="2" borderId="0" xfId="0" applyFont="1" applyFill="1"/>
    <xf numFmtId="0" fontId="4" fillId="2" borderId="0" xfId="0" applyFont="1" applyFill="1"/>
    <xf numFmtId="8" fontId="4" fillId="0" borderId="4" xfId="0" applyNumberFormat="1" applyFont="1" applyBorder="1" applyAlignment="1">
      <alignment horizontal="right"/>
    </xf>
    <xf numFmtId="8" fontId="4" fillId="0" borderId="5" xfId="0" applyNumberFormat="1" applyFont="1" applyBorder="1" applyAlignment="1">
      <alignment horizontal="right"/>
    </xf>
    <xf numFmtId="6" fontId="4" fillId="0" borderId="16" xfId="0" applyNumberFormat="1" applyFont="1" applyBorder="1"/>
    <xf numFmtId="8" fontId="4" fillId="0" borderId="17" xfId="0" applyNumberFormat="1" applyFont="1" applyBorder="1" applyAlignment="1">
      <alignment horizontal="center"/>
    </xf>
    <xf numFmtId="8" fontId="4" fillId="0" borderId="17" xfId="0" applyNumberFormat="1" applyFont="1" applyBorder="1" applyAlignment="1">
      <alignment horizontal="right"/>
    </xf>
    <xf numFmtId="6" fontId="4" fillId="0" borderId="8" xfId="0" applyNumberFormat="1" applyFont="1" applyBorder="1"/>
    <xf numFmtId="8" fontId="4" fillId="0" borderId="13" xfId="0" applyNumberFormat="1" applyFont="1" applyBorder="1" applyAlignment="1">
      <alignment horizontal="center"/>
    </xf>
    <xf numFmtId="8" fontId="4" fillId="0" borderId="13" xfId="0" applyNumberFormat="1" applyFont="1" applyBorder="1" applyAlignment="1">
      <alignment horizontal="right"/>
    </xf>
    <xf numFmtId="8" fontId="5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6" fontId="5" fillId="2" borderId="18" xfId="0" applyNumberFormat="1" applyFont="1" applyFill="1" applyBorder="1"/>
    <xf numFmtId="6" fontId="4" fillId="0" borderId="19" xfId="0" applyNumberFormat="1" applyFont="1" applyFill="1" applyBorder="1"/>
    <xf numFmtId="6" fontId="4" fillId="0" borderId="20" xfId="0" applyNumberFormat="1" applyFont="1" applyFill="1" applyBorder="1"/>
    <xf numFmtId="6" fontId="4" fillId="0" borderId="21" xfId="0" applyNumberFormat="1" applyFont="1" applyFill="1" applyBorder="1"/>
    <xf numFmtId="6" fontId="4" fillId="0" borderId="22" xfId="0" applyNumberFormat="1" applyFont="1" applyFill="1" applyBorder="1"/>
    <xf numFmtId="8" fontId="4" fillId="0" borderId="23" xfId="0" applyNumberFormat="1" applyFont="1" applyBorder="1" applyAlignment="1">
      <alignment horizontal="right"/>
    </xf>
    <xf numFmtId="8" fontId="4" fillId="0" borderId="24" xfId="0" applyNumberFormat="1" applyFont="1" applyBorder="1" applyAlignment="1">
      <alignment horizontal="right"/>
    </xf>
    <xf numFmtId="8" fontId="4" fillId="0" borderId="25" xfId="0" applyNumberFormat="1" applyFont="1" applyBorder="1" applyAlignment="1">
      <alignment horizontal="right"/>
    </xf>
    <xf numFmtId="8" fontId="4" fillId="0" borderId="26" xfId="0" applyNumberFormat="1" applyFont="1" applyBorder="1" applyAlignment="1">
      <alignment horizontal="right"/>
    </xf>
    <xf numFmtId="8" fontId="4" fillId="0" borderId="27" xfId="0" applyNumberFormat="1" applyFont="1" applyBorder="1" applyAlignment="1">
      <alignment horizontal="right"/>
    </xf>
    <xf numFmtId="8" fontId="4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0" fontId="5" fillId="0" borderId="0" xfId="1" applyNumberFormat="1" applyFont="1" applyFill="1" applyAlignment="1">
      <alignment horizontal="right"/>
    </xf>
    <xf numFmtId="0" fontId="0" fillId="2" borderId="0" xfId="0" applyFill="1"/>
    <xf numFmtId="0" fontId="3" fillId="0" borderId="0" xfId="0" applyFont="1"/>
    <xf numFmtId="0" fontId="12" fillId="0" borderId="0" xfId="2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casforward.org/" TargetMode="External"/><Relationship Id="rId1" Type="http://schemas.openxmlformats.org/officeDocument/2006/relationships/hyperlink" Target="https://rcasforwar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7"/>
  <sheetViews>
    <sheetView tabSelected="1" workbookViewId="0">
      <selection activeCell="C16" sqref="C16"/>
    </sheetView>
  </sheetViews>
  <sheetFormatPr defaultRowHeight="12.75"/>
  <cols>
    <col min="2" max="2" width="12.7109375" customWidth="1"/>
    <col min="3" max="3" width="10.7109375" customWidth="1"/>
    <col min="4" max="4" width="14.140625" customWidth="1"/>
    <col min="5" max="5" width="13.140625" customWidth="1"/>
    <col min="6" max="9" width="9.7109375" customWidth="1"/>
    <col min="10" max="10" width="12.7109375" customWidth="1"/>
    <col min="11" max="11" width="10.7109375" customWidth="1"/>
    <col min="12" max="12" width="14" customWidth="1"/>
    <col min="18" max="18" width="6.42578125" customWidth="1"/>
  </cols>
  <sheetData>
    <row r="2" spans="2:20" ht="18.75">
      <c r="B2" s="20" t="s">
        <v>43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8"/>
      <c r="P2" s="18"/>
      <c r="Q2" s="18"/>
      <c r="R2" s="18"/>
      <c r="S2" s="3"/>
      <c r="T2" s="3"/>
    </row>
    <row r="3" spans="2:20" ht="4.5" customHeight="1">
      <c r="B3" s="2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3"/>
      <c r="P3" s="3"/>
      <c r="Q3" s="3"/>
      <c r="R3" s="3"/>
      <c r="S3" s="3"/>
      <c r="T3" s="3"/>
    </row>
    <row r="4" spans="2:20" ht="14.25">
      <c r="B4" s="19" t="s">
        <v>42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24" t="s">
        <v>44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8.25" customHeight="1">
      <c r="B6" s="2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4.25">
      <c r="B7" s="26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8.25" customHeight="1"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14.25">
      <c r="B9" s="26"/>
      <c r="C9" s="3"/>
      <c r="D9" s="3"/>
      <c r="E9" s="3"/>
      <c r="F9" s="3"/>
      <c r="G9" s="31" t="s">
        <v>40</v>
      </c>
      <c r="H9" s="56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2:20" ht="6" customHeight="1">
      <c r="B10" s="2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ht="15.75">
      <c r="B11" s="27" t="s">
        <v>20</v>
      </c>
      <c r="C11" s="28"/>
      <c r="D11" s="28"/>
      <c r="E11" s="28"/>
      <c r="F11" s="3"/>
      <c r="G11" s="3"/>
      <c r="H11" s="3"/>
      <c r="I11" s="3"/>
      <c r="J11" s="27" t="s">
        <v>19</v>
      </c>
      <c r="K11" s="28"/>
      <c r="L11" s="28"/>
      <c r="M11" s="28"/>
      <c r="N11" s="3"/>
      <c r="O11" s="3"/>
      <c r="P11" s="3"/>
      <c r="Q11" s="3"/>
      <c r="R11" s="3"/>
      <c r="S11" s="3"/>
      <c r="T11" s="3"/>
    </row>
    <row r="12" spans="2:20" ht="6" customHeight="1" thickBot="1">
      <c r="B12" s="27"/>
      <c r="C12" s="28"/>
      <c r="D12" s="28"/>
      <c r="E12" s="28"/>
      <c r="F12" s="3"/>
      <c r="G12" s="3"/>
      <c r="H12" s="3"/>
      <c r="I12" s="3"/>
      <c r="J12" s="27"/>
      <c r="K12" s="28"/>
      <c r="L12" s="28"/>
      <c r="M12" s="28"/>
      <c r="N12" s="3"/>
      <c r="O12" s="3"/>
      <c r="P12" s="3"/>
      <c r="Q12" s="3"/>
      <c r="R12" s="3"/>
      <c r="S12" s="3"/>
      <c r="T12" s="3"/>
    </row>
    <row r="13" spans="2:20">
      <c r="B13" s="25" t="s">
        <v>3</v>
      </c>
      <c r="C13" s="4" t="s">
        <v>0</v>
      </c>
      <c r="D13" s="5" t="s">
        <v>6</v>
      </c>
      <c r="E13" s="3"/>
      <c r="F13" s="3"/>
      <c r="G13" s="3"/>
      <c r="H13" s="3"/>
      <c r="I13" s="3"/>
      <c r="J13" s="25" t="s">
        <v>3</v>
      </c>
      <c r="K13" s="4" t="s">
        <v>0</v>
      </c>
      <c r="L13" s="5" t="s">
        <v>6</v>
      </c>
      <c r="M13" s="3"/>
      <c r="N13" s="3"/>
      <c r="O13" s="3"/>
      <c r="R13" s="3"/>
      <c r="S13" s="3"/>
      <c r="T13" s="3"/>
    </row>
    <row r="14" spans="2:20">
      <c r="B14" s="6" t="s">
        <v>4</v>
      </c>
      <c r="C14" s="7" t="s">
        <v>1</v>
      </c>
      <c r="D14" s="8" t="s">
        <v>8</v>
      </c>
      <c r="E14" s="3"/>
      <c r="F14" s="3"/>
      <c r="G14" s="3"/>
      <c r="H14" s="3"/>
      <c r="I14" s="3"/>
      <c r="J14" s="6" t="s">
        <v>4</v>
      </c>
      <c r="K14" s="7" t="s">
        <v>1</v>
      </c>
      <c r="L14" s="8" t="s">
        <v>8</v>
      </c>
      <c r="M14" s="55">
        <v>0.03</v>
      </c>
      <c r="N14" s="30" t="s">
        <v>38</v>
      </c>
      <c r="O14" s="3"/>
      <c r="S14" s="3"/>
      <c r="T14" s="3"/>
    </row>
    <row r="15" spans="2:20" ht="13.5" thickBot="1">
      <c r="B15" s="9" t="s">
        <v>2</v>
      </c>
      <c r="C15" s="7" t="s">
        <v>5</v>
      </c>
      <c r="D15" s="8" t="s">
        <v>7</v>
      </c>
      <c r="E15" s="3"/>
      <c r="F15" s="3"/>
      <c r="G15" s="3"/>
      <c r="H15" s="3"/>
      <c r="I15" s="3"/>
      <c r="J15" s="9" t="s">
        <v>2</v>
      </c>
      <c r="K15" s="7" t="s">
        <v>5</v>
      </c>
      <c r="L15" s="8" t="s">
        <v>7</v>
      </c>
      <c r="M15" s="30" t="s">
        <v>39</v>
      </c>
      <c r="Q15" s="3"/>
      <c r="T15" s="3"/>
    </row>
    <row r="16" spans="2:20">
      <c r="B16" s="10">
        <v>100000</v>
      </c>
      <c r="C16" s="11">
        <v>1.25</v>
      </c>
      <c r="D16" s="33">
        <f t="shared" ref="D16:D33" si="0">B16/1000*C16</f>
        <v>125</v>
      </c>
      <c r="E16" s="3"/>
      <c r="F16" s="3"/>
      <c r="G16" s="3"/>
      <c r="H16" s="3"/>
      <c r="I16" s="3"/>
      <c r="J16" s="43">
        <v>250000</v>
      </c>
      <c r="K16" s="53">
        <v>1.25</v>
      </c>
      <c r="L16" s="48">
        <f t="shared" ref="L16:L40" si="1">J16/1000*K16</f>
        <v>312.5</v>
      </c>
      <c r="M16" s="42" t="s">
        <v>10</v>
      </c>
      <c r="N16" s="29">
        <v>2020</v>
      </c>
      <c r="O16" s="3"/>
      <c r="T16" s="3"/>
    </row>
    <row r="17" spans="2:20">
      <c r="B17" s="12">
        <f t="shared" ref="B17:B34" si="2">B16+50000</f>
        <v>150000</v>
      </c>
      <c r="C17" s="13">
        <f t="shared" ref="C17:C40" si="3">C$16</f>
        <v>1.25</v>
      </c>
      <c r="D17" s="34">
        <f t="shared" si="0"/>
        <v>187.5</v>
      </c>
      <c r="E17" s="3"/>
      <c r="F17" s="3"/>
      <c r="G17" s="3"/>
      <c r="H17" s="3"/>
      <c r="I17" s="3"/>
      <c r="J17" s="44">
        <f t="shared" ref="J17:J40" si="4">J16*(1+M$14)</f>
        <v>257500</v>
      </c>
      <c r="K17" s="13">
        <f t="shared" ref="K17:K40" si="5">K$16</f>
        <v>1.25</v>
      </c>
      <c r="L17" s="49">
        <f t="shared" si="1"/>
        <v>321.875</v>
      </c>
      <c r="M17" s="42" t="s">
        <v>11</v>
      </c>
      <c r="N17" s="29">
        <f>N16+1</f>
        <v>2021</v>
      </c>
      <c r="O17" s="3"/>
      <c r="T17" s="3"/>
    </row>
    <row r="18" spans="2:20">
      <c r="B18" s="12">
        <f t="shared" si="2"/>
        <v>200000</v>
      </c>
      <c r="C18" s="13">
        <f t="shared" si="3"/>
        <v>1.25</v>
      </c>
      <c r="D18" s="34">
        <f t="shared" si="0"/>
        <v>250</v>
      </c>
      <c r="E18" s="3"/>
      <c r="F18" s="3"/>
      <c r="G18" s="3"/>
      <c r="H18" s="3"/>
      <c r="I18" s="3"/>
      <c r="J18" s="45">
        <f t="shared" si="4"/>
        <v>265225</v>
      </c>
      <c r="K18" s="13">
        <f t="shared" si="5"/>
        <v>1.25</v>
      </c>
      <c r="L18" s="50">
        <f t="shared" si="1"/>
        <v>331.53125</v>
      </c>
      <c r="M18" s="42" t="s">
        <v>12</v>
      </c>
      <c r="N18" s="29">
        <f t="shared" ref="N18:N24" si="6">N17+1</f>
        <v>2022</v>
      </c>
      <c r="O18" s="3"/>
      <c r="T18" s="3"/>
    </row>
    <row r="19" spans="2:20">
      <c r="B19" s="12">
        <f t="shared" si="2"/>
        <v>250000</v>
      </c>
      <c r="C19" s="13">
        <f t="shared" si="3"/>
        <v>1.25</v>
      </c>
      <c r="D19" s="34">
        <f t="shared" si="0"/>
        <v>312.5</v>
      </c>
      <c r="E19" s="3"/>
      <c r="F19" s="3"/>
      <c r="G19" s="3"/>
      <c r="H19" s="3"/>
      <c r="I19" s="3"/>
      <c r="J19" s="45">
        <f t="shared" si="4"/>
        <v>273181.75</v>
      </c>
      <c r="K19" s="13">
        <f t="shared" si="5"/>
        <v>1.25</v>
      </c>
      <c r="L19" s="50">
        <f t="shared" si="1"/>
        <v>341.47718750000001</v>
      </c>
      <c r="M19" s="42" t="s">
        <v>13</v>
      </c>
      <c r="N19" s="29">
        <f t="shared" si="6"/>
        <v>2023</v>
      </c>
      <c r="O19" s="3"/>
      <c r="T19" s="3"/>
    </row>
    <row r="20" spans="2:20">
      <c r="B20" s="12">
        <f t="shared" si="2"/>
        <v>300000</v>
      </c>
      <c r="C20" s="13">
        <f t="shared" si="3"/>
        <v>1.25</v>
      </c>
      <c r="D20" s="34">
        <f t="shared" si="0"/>
        <v>375</v>
      </c>
      <c r="E20" s="3"/>
      <c r="F20" s="3"/>
      <c r="G20" s="3"/>
      <c r="H20" s="3"/>
      <c r="I20" s="3"/>
      <c r="J20" s="45">
        <f t="shared" si="4"/>
        <v>281377.20250000001</v>
      </c>
      <c r="K20" s="13">
        <f t="shared" si="5"/>
        <v>1.25</v>
      </c>
      <c r="L20" s="50">
        <f t="shared" si="1"/>
        <v>351.72150312500003</v>
      </c>
      <c r="M20" s="42" t="s">
        <v>14</v>
      </c>
      <c r="N20" s="29">
        <f t="shared" si="6"/>
        <v>2024</v>
      </c>
      <c r="O20" s="3"/>
      <c r="T20" s="3"/>
    </row>
    <row r="21" spans="2:20">
      <c r="B21" s="12">
        <f t="shared" si="2"/>
        <v>350000</v>
      </c>
      <c r="C21" s="13">
        <f t="shared" si="3"/>
        <v>1.25</v>
      </c>
      <c r="D21" s="34">
        <f t="shared" si="0"/>
        <v>437.5</v>
      </c>
      <c r="E21" s="3"/>
      <c r="F21" s="3"/>
      <c r="G21" s="3"/>
      <c r="H21" s="3"/>
      <c r="I21" s="3"/>
      <c r="J21" s="45">
        <f t="shared" si="4"/>
        <v>289818.51857499999</v>
      </c>
      <c r="K21" s="13">
        <f t="shared" si="5"/>
        <v>1.25</v>
      </c>
      <c r="L21" s="50">
        <f t="shared" si="1"/>
        <v>362.27314821874995</v>
      </c>
      <c r="M21" s="42" t="s">
        <v>15</v>
      </c>
      <c r="N21" s="29">
        <f t="shared" si="6"/>
        <v>2025</v>
      </c>
      <c r="O21" s="3"/>
      <c r="T21" s="3"/>
    </row>
    <row r="22" spans="2:20">
      <c r="B22" s="12">
        <f t="shared" si="2"/>
        <v>400000</v>
      </c>
      <c r="C22" s="13">
        <f t="shared" si="3"/>
        <v>1.25</v>
      </c>
      <c r="D22" s="34">
        <f t="shared" si="0"/>
        <v>500</v>
      </c>
      <c r="E22" s="3"/>
      <c r="F22" s="3"/>
      <c r="G22" s="3"/>
      <c r="H22" s="3"/>
      <c r="I22" s="3"/>
      <c r="J22" s="45">
        <f t="shared" si="4"/>
        <v>298513.07413224998</v>
      </c>
      <c r="K22" s="13">
        <f t="shared" si="5"/>
        <v>1.25</v>
      </c>
      <c r="L22" s="50">
        <f t="shared" si="1"/>
        <v>373.14134266531249</v>
      </c>
      <c r="M22" s="42" t="s">
        <v>16</v>
      </c>
      <c r="N22" s="29">
        <f t="shared" si="6"/>
        <v>2026</v>
      </c>
      <c r="O22" s="3"/>
      <c r="T22" s="3"/>
    </row>
    <row r="23" spans="2:20">
      <c r="B23" s="12">
        <f t="shared" si="2"/>
        <v>450000</v>
      </c>
      <c r="C23" s="13">
        <f t="shared" si="3"/>
        <v>1.25</v>
      </c>
      <c r="D23" s="34">
        <f t="shared" si="0"/>
        <v>562.5</v>
      </c>
      <c r="E23" s="3"/>
      <c r="F23" s="3"/>
      <c r="G23" s="3"/>
      <c r="H23" s="3"/>
      <c r="I23" s="3"/>
      <c r="J23" s="45">
        <f t="shared" si="4"/>
        <v>307468.46635621751</v>
      </c>
      <c r="K23" s="13">
        <f t="shared" si="5"/>
        <v>1.25</v>
      </c>
      <c r="L23" s="50">
        <f t="shared" si="1"/>
        <v>384.33558294527188</v>
      </c>
      <c r="M23" s="42" t="s">
        <v>17</v>
      </c>
      <c r="N23" s="29">
        <f t="shared" si="6"/>
        <v>2027</v>
      </c>
      <c r="O23" s="3"/>
      <c r="T23" s="3"/>
    </row>
    <row r="24" spans="2:20">
      <c r="B24" s="12">
        <f t="shared" si="2"/>
        <v>500000</v>
      </c>
      <c r="C24" s="13">
        <f t="shared" si="3"/>
        <v>1.25</v>
      </c>
      <c r="D24" s="34">
        <f t="shared" si="0"/>
        <v>625</v>
      </c>
      <c r="E24" s="3"/>
      <c r="F24" s="3"/>
      <c r="G24" s="3"/>
      <c r="H24" s="3"/>
      <c r="I24" s="3"/>
      <c r="J24" s="45">
        <f t="shared" si="4"/>
        <v>316692.52034690406</v>
      </c>
      <c r="K24" s="13">
        <f t="shared" si="5"/>
        <v>1.25</v>
      </c>
      <c r="L24" s="50">
        <f t="shared" si="1"/>
        <v>395.86565043363009</v>
      </c>
      <c r="M24" s="42" t="s">
        <v>18</v>
      </c>
      <c r="N24" s="29">
        <f t="shared" si="6"/>
        <v>2028</v>
      </c>
      <c r="O24" s="3"/>
      <c r="T24" s="3"/>
    </row>
    <row r="25" spans="2:20">
      <c r="B25" s="35">
        <v>550000</v>
      </c>
      <c r="C25" s="36">
        <v>1.25</v>
      </c>
      <c r="D25" s="37">
        <f t="shared" si="0"/>
        <v>687.5</v>
      </c>
      <c r="E25" s="3"/>
      <c r="F25" s="3"/>
      <c r="G25" s="3"/>
      <c r="H25" s="3"/>
      <c r="I25" s="3"/>
      <c r="J25" s="45">
        <f t="shared" si="4"/>
        <v>326193.29595731117</v>
      </c>
      <c r="K25" s="36">
        <v>1.25</v>
      </c>
      <c r="L25" s="50">
        <f t="shared" si="1"/>
        <v>407.74161994663899</v>
      </c>
      <c r="M25" s="42" t="s">
        <v>21</v>
      </c>
      <c r="N25" s="29">
        <f t="shared" ref="N25:N40" si="7">N24+1</f>
        <v>2029</v>
      </c>
      <c r="O25" s="3"/>
      <c r="P25" s="3"/>
      <c r="Q25" s="3"/>
      <c r="R25" s="3"/>
      <c r="S25" s="3"/>
      <c r="T25" s="3"/>
    </row>
    <row r="26" spans="2:20">
      <c r="B26" s="12">
        <f t="shared" si="2"/>
        <v>600000</v>
      </c>
      <c r="C26" s="13">
        <f t="shared" si="3"/>
        <v>1.25</v>
      </c>
      <c r="D26" s="34">
        <f t="shared" si="0"/>
        <v>750</v>
      </c>
      <c r="E26" s="3"/>
      <c r="F26" s="3"/>
      <c r="G26" s="3"/>
      <c r="H26" s="3"/>
      <c r="I26" s="3"/>
      <c r="J26" s="45">
        <f t="shared" si="4"/>
        <v>335979.0948360305</v>
      </c>
      <c r="K26" s="13">
        <f t="shared" si="5"/>
        <v>1.25</v>
      </c>
      <c r="L26" s="50">
        <f t="shared" si="1"/>
        <v>419.97386854503816</v>
      </c>
      <c r="M26" s="42" t="s">
        <v>22</v>
      </c>
      <c r="N26" s="29">
        <f t="shared" si="7"/>
        <v>2030</v>
      </c>
      <c r="O26" s="3"/>
      <c r="P26" s="3"/>
      <c r="Q26" s="3"/>
      <c r="R26" s="3"/>
      <c r="S26" s="3"/>
      <c r="T26" s="3"/>
    </row>
    <row r="27" spans="2:20">
      <c r="B27" s="12">
        <f t="shared" si="2"/>
        <v>650000</v>
      </c>
      <c r="C27" s="13">
        <f t="shared" si="3"/>
        <v>1.25</v>
      </c>
      <c r="D27" s="34">
        <f t="shared" si="0"/>
        <v>812.5</v>
      </c>
      <c r="E27" s="3"/>
      <c r="F27" s="3"/>
      <c r="G27" s="3"/>
      <c r="H27" s="3"/>
      <c r="I27" s="3"/>
      <c r="J27" s="45">
        <f t="shared" si="4"/>
        <v>346058.46768111142</v>
      </c>
      <c r="K27" s="13">
        <f t="shared" si="5"/>
        <v>1.25</v>
      </c>
      <c r="L27" s="50">
        <f t="shared" si="1"/>
        <v>432.57308460138927</v>
      </c>
      <c r="M27" s="42" t="s">
        <v>23</v>
      </c>
      <c r="N27" s="29">
        <f t="shared" si="7"/>
        <v>2031</v>
      </c>
      <c r="O27" s="3"/>
      <c r="P27" s="3"/>
      <c r="Q27" s="3"/>
      <c r="R27" s="3"/>
      <c r="S27" s="3"/>
      <c r="T27" s="3"/>
    </row>
    <row r="28" spans="2:20">
      <c r="B28" s="12">
        <f t="shared" si="2"/>
        <v>700000</v>
      </c>
      <c r="C28" s="13">
        <f t="shared" si="3"/>
        <v>1.25</v>
      </c>
      <c r="D28" s="34">
        <f t="shared" si="0"/>
        <v>875</v>
      </c>
      <c r="E28" s="3"/>
      <c r="F28" s="3"/>
      <c r="G28" s="3"/>
      <c r="H28" s="3"/>
      <c r="I28" s="3"/>
      <c r="J28" s="45">
        <f t="shared" si="4"/>
        <v>356440.22171154479</v>
      </c>
      <c r="K28" s="13">
        <f t="shared" si="5"/>
        <v>1.25</v>
      </c>
      <c r="L28" s="50">
        <f t="shared" si="1"/>
        <v>445.55027713943099</v>
      </c>
      <c r="M28" s="42" t="s">
        <v>24</v>
      </c>
      <c r="N28" s="29">
        <f t="shared" si="7"/>
        <v>2032</v>
      </c>
      <c r="O28" s="3"/>
      <c r="P28" s="3"/>
      <c r="Q28" s="3"/>
      <c r="R28" s="3"/>
      <c r="S28" s="3"/>
      <c r="T28" s="3"/>
    </row>
    <row r="29" spans="2:20">
      <c r="B29" s="12">
        <f t="shared" si="2"/>
        <v>750000</v>
      </c>
      <c r="C29" s="13">
        <f t="shared" si="3"/>
        <v>1.25</v>
      </c>
      <c r="D29" s="34">
        <f t="shared" si="0"/>
        <v>937.5</v>
      </c>
      <c r="E29" s="3"/>
      <c r="F29" s="3"/>
      <c r="G29" s="3"/>
      <c r="H29" s="3"/>
      <c r="I29" s="3"/>
      <c r="J29" s="45">
        <f t="shared" si="4"/>
        <v>367133.42836289114</v>
      </c>
      <c r="K29" s="13">
        <f t="shared" si="5"/>
        <v>1.25</v>
      </c>
      <c r="L29" s="50">
        <f t="shared" si="1"/>
        <v>458.91678545361395</v>
      </c>
      <c r="M29" s="42" t="s">
        <v>25</v>
      </c>
      <c r="N29" s="29">
        <f t="shared" si="7"/>
        <v>2033</v>
      </c>
      <c r="O29" s="3"/>
      <c r="P29" s="3"/>
      <c r="Q29" s="3"/>
      <c r="R29" s="3"/>
      <c r="S29" s="3"/>
      <c r="T29" s="3"/>
    </row>
    <row r="30" spans="2:20">
      <c r="B30" s="12">
        <f t="shared" si="2"/>
        <v>800000</v>
      </c>
      <c r="C30" s="13">
        <f t="shared" si="3"/>
        <v>1.25</v>
      </c>
      <c r="D30" s="34">
        <f t="shared" si="0"/>
        <v>1000</v>
      </c>
      <c r="E30" s="3"/>
      <c r="F30" s="3"/>
      <c r="G30" s="3"/>
      <c r="H30" s="3"/>
      <c r="I30" s="3"/>
      <c r="J30" s="45">
        <f t="shared" si="4"/>
        <v>378147.43121377786</v>
      </c>
      <c r="K30" s="13">
        <f t="shared" si="5"/>
        <v>1.25</v>
      </c>
      <c r="L30" s="50">
        <f t="shared" si="1"/>
        <v>472.68428901722234</v>
      </c>
      <c r="M30" s="42" t="s">
        <v>26</v>
      </c>
      <c r="N30" s="29">
        <f t="shared" si="7"/>
        <v>2034</v>
      </c>
      <c r="O30" s="3"/>
      <c r="P30" s="3"/>
      <c r="Q30" s="3"/>
      <c r="R30" s="3"/>
      <c r="S30" s="3"/>
      <c r="T30" s="3"/>
    </row>
    <row r="31" spans="2:20">
      <c r="B31" s="12">
        <f t="shared" si="2"/>
        <v>850000</v>
      </c>
      <c r="C31" s="13">
        <f t="shared" si="3"/>
        <v>1.25</v>
      </c>
      <c r="D31" s="34">
        <f t="shared" si="0"/>
        <v>1062.5</v>
      </c>
      <c r="E31" s="3"/>
      <c r="F31" s="3"/>
      <c r="G31" s="3"/>
      <c r="H31" s="3"/>
      <c r="I31" s="3"/>
      <c r="J31" s="45">
        <f t="shared" si="4"/>
        <v>389491.85415019118</v>
      </c>
      <c r="K31" s="13">
        <f t="shared" si="5"/>
        <v>1.25</v>
      </c>
      <c r="L31" s="50">
        <f t="shared" si="1"/>
        <v>486.86481768773893</v>
      </c>
      <c r="M31" s="42" t="s">
        <v>27</v>
      </c>
      <c r="N31" s="29">
        <f t="shared" si="7"/>
        <v>2035</v>
      </c>
      <c r="O31" s="3"/>
      <c r="P31" s="3"/>
      <c r="Q31" s="3"/>
      <c r="R31" s="3"/>
      <c r="S31" s="3"/>
      <c r="T31" s="3"/>
    </row>
    <row r="32" spans="2:20">
      <c r="B32" s="12">
        <f t="shared" si="2"/>
        <v>900000</v>
      </c>
      <c r="C32" s="13">
        <f t="shared" si="3"/>
        <v>1.25</v>
      </c>
      <c r="D32" s="34">
        <f t="shared" si="0"/>
        <v>1125</v>
      </c>
      <c r="E32" s="3"/>
      <c r="F32" s="3"/>
      <c r="G32" s="3"/>
      <c r="H32" s="3"/>
      <c r="I32" s="3"/>
      <c r="J32" s="45">
        <f t="shared" si="4"/>
        <v>401176.60977469693</v>
      </c>
      <c r="K32" s="13">
        <f t="shared" si="5"/>
        <v>1.25</v>
      </c>
      <c r="L32" s="50">
        <f t="shared" si="1"/>
        <v>501.47076221837119</v>
      </c>
      <c r="M32" s="42" t="s">
        <v>28</v>
      </c>
      <c r="N32" s="29">
        <f t="shared" si="7"/>
        <v>2036</v>
      </c>
      <c r="O32" s="3"/>
      <c r="P32" s="3"/>
      <c r="Q32" s="3"/>
      <c r="R32" s="3"/>
      <c r="S32" s="3"/>
      <c r="T32" s="3"/>
    </row>
    <row r="33" spans="2:20">
      <c r="B33" s="12">
        <f t="shared" si="2"/>
        <v>950000</v>
      </c>
      <c r="C33" s="13">
        <f t="shared" si="3"/>
        <v>1.25</v>
      </c>
      <c r="D33" s="34">
        <f t="shared" si="0"/>
        <v>1187.5</v>
      </c>
      <c r="E33" s="3"/>
      <c r="F33" s="3"/>
      <c r="G33" s="3"/>
      <c r="H33" s="3"/>
      <c r="I33" s="3"/>
      <c r="J33" s="45">
        <f t="shared" si="4"/>
        <v>413211.90806793782</v>
      </c>
      <c r="K33" s="13">
        <f t="shared" si="5"/>
        <v>1.25</v>
      </c>
      <c r="L33" s="50">
        <f t="shared" si="1"/>
        <v>516.5148850849223</v>
      </c>
      <c r="M33" s="42" t="s">
        <v>29</v>
      </c>
      <c r="N33" s="29">
        <f t="shared" si="7"/>
        <v>2037</v>
      </c>
      <c r="O33" s="3"/>
      <c r="P33" s="3"/>
      <c r="Q33" s="3"/>
      <c r="R33" s="3"/>
      <c r="S33" s="3"/>
      <c r="T33" s="3"/>
    </row>
    <row r="34" spans="2:20">
      <c r="B34" s="12">
        <f t="shared" si="2"/>
        <v>1000000</v>
      </c>
      <c r="C34" s="13">
        <f t="shared" si="3"/>
        <v>1.25</v>
      </c>
      <c r="D34" s="34">
        <f t="shared" ref="D34:D35" si="8">B34/1000*C34</f>
        <v>1250</v>
      </c>
      <c r="E34" s="3"/>
      <c r="F34" s="3"/>
      <c r="G34" s="3"/>
      <c r="H34" s="3"/>
      <c r="I34" s="3"/>
      <c r="J34" s="45">
        <f t="shared" si="4"/>
        <v>425608.26530997595</v>
      </c>
      <c r="K34" s="13">
        <f t="shared" si="5"/>
        <v>1.25</v>
      </c>
      <c r="L34" s="50">
        <f t="shared" si="1"/>
        <v>532.0103316374699</v>
      </c>
      <c r="M34" s="42" t="s">
        <v>30</v>
      </c>
      <c r="N34" s="29">
        <f t="shared" si="7"/>
        <v>2038</v>
      </c>
      <c r="O34" s="3"/>
      <c r="P34" s="3"/>
      <c r="Q34" s="3"/>
      <c r="R34" s="3"/>
      <c r="S34" s="3"/>
      <c r="T34" s="3"/>
    </row>
    <row r="35" spans="2:20">
      <c r="B35" s="12">
        <f>B34+250000</f>
        <v>1250000</v>
      </c>
      <c r="C35" s="13">
        <f t="shared" si="3"/>
        <v>1.25</v>
      </c>
      <c r="D35" s="34">
        <f t="shared" si="8"/>
        <v>1562.5</v>
      </c>
      <c r="E35" s="3"/>
      <c r="F35" s="3"/>
      <c r="G35" s="3"/>
      <c r="H35" s="3"/>
      <c r="I35" s="3"/>
      <c r="J35" s="45">
        <f t="shared" si="4"/>
        <v>438376.51326927525</v>
      </c>
      <c r="K35" s="13">
        <f t="shared" si="5"/>
        <v>1.25</v>
      </c>
      <c r="L35" s="50">
        <f t="shared" si="1"/>
        <v>547.97064158659407</v>
      </c>
      <c r="M35" s="42" t="s">
        <v>31</v>
      </c>
      <c r="N35" s="29">
        <f t="shared" si="7"/>
        <v>2039</v>
      </c>
      <c r="O35" s="3"/>
      <c r="P35" s="3"/>
      <c r="Q35" s="3"/>
      <c r="R35" s="3"/>
      <c r="S35" s="3"/>
      <c r="T35" s="3"/>
    </row>
    <row r="36" spans="2:20">
      <c r="B36" s="12">
        <f>B35+250000</f>
        <v>1500000</v>
      </c>
      <c r="C36" s="13">
        <f t="shared" si="3"/>
        <v>1.25</v>
      </c>
      <c r="D36" s="34">
        <f t="shared" ref="D36:D37" si="9">B36/1000*C36</f>
        <v>1875</v>
      </c>
      <c r="E36" s="3"/>
      <c r="J36" s="45">
        <f t="shared" si="4"/>
        <v>451527.80866735353</v>
      </c>
      <c r="K36" s="13">
        <f t="shared" si="5"/>
        <v>1.25</v>
      </c>
      <c r="L36" s="50">
        <f t="shared" si="1"/>
        <v>564.40976083419196</v>
      </c>
      <c r="M36" s="42" t="s">
        <v>32</v>
      </c>
      <c r="N36" s="29">
        <f t="shared" si="7"/>
        <v>2040</v>
      </c>
      <c r="O36" s="3"/>
      <c r="P36" s="3"/>
      <c r="Q36" s="3"/>
      <c r="R36" s="3"/>
      <c r="S36" s="3"/>
    </row>
    <row r="37" spans="2:20">
      <c r="B37" s="12">
        <f>B36+500000</f>
        <v>2000000</v>
      </c>
      <c r="C37" s="13">
        <f t="shared" si="3"/>
        <v>1.25</v>
      </c>
      <c r="D37" s="34">
        <f t="shared" si="9"/>
        <v>2500</v>
      </c>
      <c r="J37" s="45">
        <f t="shared" si="4"/>
        <v>465073.64292737417</v>
      </c>
      <c r="K37" s="13">
        <f t="shared" si="5"/>
        <v>1.25</v>
      </c>
      <c r="L37" s="50">
        <f t="shared" si="1"/>
        <v>581.34205365921775</v>
      </c>
      <c r="M37" s="42" t="s">
        <v>33</v>
      </c>
      <c r="N37" s="29">
        <f t="shared" si="7"/>
        <v>2041</v>
      </c>
      <c r="O37" s="3"/>
      <c r="P37" s="3"/>
      <c r="Q37" s="3"/>
      <c r="R37" s="3"/>
      <c r="S37" s="3"/>
    </row>
    <row r="38" spans="2:20">
      <c r="B38" s="12">
        <f>B37+1000000</f>
        <v>3000000</v>
      </c>
      <c r="C38" s="13">
        <f t="shared" si="3"/>
        <v>1.25</v>
      </c>
      <c r="D38" s="34">
        <f t="shared" ref="D38:D39" si="10">B38/1000*C38</f>
        <v>3750</v>
      </c>
      <c r="J38" s="45">
        <f t="shared" si="4"/>
        <v>479025.85221519542</v>
      </c>
      <c r="K38" s="13">
        <f t="shared" si="5"/>
        <v>1.25</v>
      </c>
      <c r="L38" s="50">
        <f t="shared" si="1"/>
        <v>598.78231526899424</v>
      </c>
      <c r="M38" s="42" t="s">
        <v>34</v>
      </c>
      <c r="N38" s="29">
        <f t="shared" si="7"/>
        <v>2042</v>
      </c>
      <c r="O38" s="3"/>
      <c r="P38" s="3"/>
      <c r="Q38" s="3"/>
      <c r="R38" s="3"/>
      <c r="S38" s="3"/>
    </row>
    <row r="39" spans="2:20">
      <c r="B39" s="12">
        <f>B38+1000000</f>
        <v>4000000</v>
      </c>
      <c r="C39" s="13">
        <f t="shared" si="3"/>
        <v>1.25</v>
      </c>
      <c r="D39" s="34">
        <f t="shared" si="10"/>
        <v>5000</v>
      </c>
      <c r="J39" s="46">
        <f t="shared" si="4"/>
        <v>493396.62778165127</v>
      </c>
      <c r="K39" s="13">
        <f t="shared" si="5"/>
        <v>1.25</v>
      </c>
      <c r="L39" s="51">
        <f t="shared" si="1"/>
        <v>616.74578472706412</v>
      </c>
      <c r="M39" s="42" t="s">
        <v>35</v>
      </c>
      <c r="N39" s="29">
        <f t="shared" si="7"/>
        <v>2043</v>
      </c>
      <c r="O39" s="3"/>
      <c r="P39" s="3"/>
      <c r="Q39" s="3"/>
      <c r="R39" s="3"/>
      <c r="S39" s="3"/>
    </row>
    <row r="40" spans="2:20" ht="13.5" thickBot="1">
      <c r="B40" s="38">
        <f>B39+1000000</f>
        <v>5000000</v>
      </c>
      <c r="C40" s="39">
        <f t="shared" si="3"/>
        <v>1.25</v>
      </c>
      <c r="D40" s="40">
        <f>B40/1000*C40</f>
        <v>6250</v>
      </c>
      <c r="J40" s="47">
        <f t="shared" si="4"/>
        <v>508198.5266151008</v>
      </c>
      <c r="K40" s="39">
        <f t="shared" si="5"/>
        <v>1.25</v>
      </c>
      <c r="L40" s="52">
        <f t="shared" si="1"/>
        <v>635.24815826887595</v>
      </c>
      <c r="M40" s="42" t="s">
        <v>36</v>
      </c>
      <c r="N40" s="29">
        <f t="shared" si="7"/>
        <v>2044</v>
      </c>
      <c r="O40" s="3"/>
      <c r="P40" s="3"/>
      <c r="Q40" s="3"/>
      <c r="R40" s="3"/>
      <c r="S40" s="3"/>
    </row>
    <row r="41" spans="2:20" ht="14.25" thickTop="1" thickBot="1">
      <c r="B41" s="58" t="s">
        <v>41</v>
      </c>
      <c r="C41" s="16"/>
      <c r="D41" s="3"/>
      <c r="I41" s="1"/>
      <c r="J41" s="58" t="s">
        <v>41</v>
      </c>
      <c r="K41" s="54"/>
      <c r="L41" s="41">
        <f>SUM(L16:L40)</f>
        <v>11393.52010056474</v>
      </c>
      <c r="M41" s="29" t="s">
        <v>37</v>
      </c>
      <c r="N41" s="1"/>
      <c r="O41" s="3"/>
      <c r="P41" s="3"/>
      <c r="Q41" s="3"/>
      <c r="R41" s="3"/>
      <c r="S41" s="3"/>
    </row>
    <row r="42" spans="2:20" ht="13.5" thickTop="1">
      <c r="I42" s="1"/>
      <c r="M42" s="29"/>
      <c r="N42" s="1"/>
      <c r="O42" s="3"/>
      <c r="P42" s="3"/>
      <c r="Q42" s="3"/>
      <c r="R42" s="3"/>
      <c r="S42" s="3"/>
    </row>
    <row r="43" spans="2:20">
      <c r="I43" s="1"/>
      <c r="J43" s="1"/>
      <c r="L43" s="1"/>
      <c r="M43" s="1"/>
      <c r="N43" s="1"/>
      <c r="O43" s="3"/>
      <c r="P43" s="3"/>
      <c r="Q43" s="3"/>
      <c r="R43" s="3"/>
      <c r="S43" s="3"/>
    </row>
    <row r="44" spans="2:20">
      <c r="I44" s="1"/>
      <c r="L44" s="1"/>
      <c r="M44" s="1"/>
      <c r="N44" s="1"/>
      <c r="O44" s="3"/>
      <c r="P44" s="3"/>
      <c r="Q44" s="3"/>
      <c r="R44" s="3"/>
      <c r="S44" s="3"/>
    </row>
    <row r="45" spans="2:20">
      <c r="D45" s="57"/>
      <c r="I45" s="1"/>
      <c r="J45" s="1"/>
      <c r="L45" s="1"/>
      <c r="M45" s="1"/>
      <c r="N45" s="1"/>
      <c r="O45" s="3"/>
      <c r="P45" s="3"/>
      <c r="Q45" s="3"/>
    </row>
    <row r="46" spans="2:20">
      <c r="I46" s="1"/>
      <c r="L46" s="1"/>
      <c r="M46" s="1"/>
      <c r="N46" s="1"/>
      <c r="O46" s="3"/>
      <c r="P46" s="3"/>
      <c r="Q46" s="3"/>
    </row>
    <row r="47" spans="2:20">
      <c r="I47" s="1"/>
      <c r="J47" s="1"/>
      <c r="L47" s="1"/>
      <c r="M47" s="1"/>
      <c r="N47" s="1"/>
      <c r="O47" s="3"/>
      <c r="P47" s="3"/>
    </row>
    <row r="48" spans="2:20">
      <c r="I48" s="1"/>
      <c r="L48" s="1"/>
      <c r="M48" s="1"/>
      <c r="N48" s="1"/>
      <c r="O48" s="3"/>
      <c r="P48" s="3"/>
    </row>
    <row r="49" spans="9:16">
      <c r="I49" s="1"/>
      <c r="J49" s="1"/>
      <c r="L49" s="1"/>
      <c r="M49" s="1"/>
      <c r="N49" s="1"/>
      <c r="O49" s="3"/>
      <c r="P49" s="3"/>
    </row>
    <row r="50" spans="9:16">
      <c r="I50" s="1"/>
      <c r="J50" s="1"/>
      <c r="L50" s="1"/>
      <c r="M50" s="1"/>
      <c r="N50" s="1"/>
      <c r="O50" s="3"/>
      <c r="P50" s="3"/>
    </row>
    <row r="51" spans="9:16">
      <c r="J51" s="2"/>
      <c r="L51" s="14"/>
      <c r="M51" s="15"/>
      <c r="N51" s="1"/>
    </row>
    <row r="52" spans="9:16">
      <c r="J52" s="1"/>
      <c r="L52" s="1"/>
      <c r="M52" s="1"/>
      <c r="N52" s="1"/>
    </row>
    <row r="53" spans="9:16">
      <c r="J53" s="2"/>
      <c r="L53" s="14"/>
      <c r="M53" s="1"/>
      <c r="N53" s="1"/>
    </row>
    <row r="54" spans="9:16">
      <c r="J54" s="1"/>
      <c r="L54" s="1"/>
      <c r="M54" s="1"/>
      <c r="N54" s="1"/>
    </row>
    <row r="55" spans="9:16">
      <c r="J55" s="2"/>
      <c r="L55" s="14"/>
      <c r="M55" s="1"/>
      <c r="N55" s="1"/>
    </row>
    <row r="56" spans="9:16">
      <c r="J56" s="1"/>
      <c r="L56" s="1"/>
      <c r="M56" s="1"/>
      <c r="N56" s="1"/>
    </row>
    <row r="57" spans="9:16">
      <c r="J57" s="2"/>
      <c r="L57" s="14"/>
      <c r="M57" s="1"/>
      <c r="N57" s="1"/>
    </row>
    <row r="58" spans="9:16">
      <c r="J58" s="1"/>
      <c r="L58" s="1"/>
      <c r="M58" s="1"/>
      <c r="N58" s="1"/>
    </row>
    <row r="59" spans="9:16">
      <c r="J59" s="2"/>
      <c r="L59" s="14"/>
      <c r="M59" s="1"/>
      <c r="N59" s="1"/>
    </row>
    <row r="60" spans="9:16">
      <c r="J60" s="1"/>
      <c r="L60" s="1"/>
      <c r="M60" s="1"/>
      <c r="N60" s="1"/>
    </row>
    <row r="61" spans="9:16">
      <c r="J61" s="2"/>
      <c r="L61" s="14"/>
      <c r="M61" s="1"/>
      <c r="N61" s="1"/>
    </row>
    <row r="62" spans="9:16">
      <c r="J62" s="1"/>
      <c r="L62" s="1"/>
      <c r="M62" s="1"/>
      <c r="N62" s="1"/>
    </row>
    <row r="63" spans="9:16">
      <c r="J63" s="2"/>
      <c r="L63" s="14"/>
      <c r="M63" s="1"/>
      <c r="N63" s="1"/>
    </row>
    <row r="64" spans="9:16">
      <c r="J64" s="1"/>
      <c r="L64" s="1"/>
      <c r="M64" s="1"/>
      <c r="N64" s="1"/>
    </row>
    <row r="65" spans="10:14">
      <c r="J65" s="2"/>
      <c r="L65" s="14"/>
      <c r="M65" s="1"/>
      <c r="N65" s="1"/>
    </row>
    <row r="66" spans="10:14">
      <c r="J66" s="1"/>
      <c r="L66" s="1"/>
      <c r="M66" s="1"/>
      <c r="N66" s="1"/>
    </row>
    <row r="67" spans="10:14">
      <c r="J67" s="2"/>
      <c r="L67" s="14"/>
      <c r="M67" s="1"/>
      <c r="N67" s="1"/>
    </row>
    <row r="68" spans="10:14">
      <c r="J68" s="1"/>
      <c r="L68" s="1"/>
      <c r="M68" s="1"/>
      <c r="N68" s="1"/>
    </row>
    <row r="69" spans="10:14">
      <c r="J69" s="2"/>
      <c r="L69" s="14"/>
      <c r="M69" s="1"/>
      <c r="N69" s="1"/>
    </row>
    <row r="70" spans="10:14">
      <c r="J70" s="1"/>
      <c r="L70" s="1"/>
      <c r="M70" s="1"/>
      <c r="N70" s="1"/>
    </row>
    <row r="71" spans="10:14">
      <c r="J71" s="2"/>
      <c r="L71" s="14"/>
      <c r="M71" s="1"/>
      <c r="N71" s="1"/>
    </row>
    <row r="72" spans="10:14">
      <c r="L72" s="1"/>
      <c r="M72" s="1"/>
      <c r="N72" s="1"/>
    </row>
    <row r="73" spans="10:14">
      <c r="J73" s="2"/>
      <c r="L73" s="14"/>
      <c r="M73" s="1"/>
      <c r="N73" s="1"/>
    </row>
    <row r="75" spans="10:14">
      <c r="J75" s="2"/>
      <c r="L75" s="14"/>
    </row>
    <row r="77" spans="10:14">
      <c r="J77" s="2"/>
      <c r="L77" s="14"/>
    </row>
  </sheetData>
  <hyperlinks>
    <hyperlink ref="B41" r:id="rId1"/>
    <hyperlink ref="J41" r:id="rId2"/>
  </hyperlinks>
  <pageMargins left="1" right="0.5" top="0.75" bottom="0.75" header="0.3" footer="0.3"/>
  <pageSetup orientation="portrait" r:id="rId3"/>
  <headerFooter>
    <oddHeader xml:space="preserve">&amp;C&amp;"Times New Roman,Bold"&amp;12RCSD 51-4 $290.6 million (Principal + Interest) Phase I School Bond Impact on Property Taxes&amp;14
</oddHeader>
    <oddFooter>&amp;C&amp;"Times New Roman,Bold"&amp;12Get the facts! Learn the Truth!
&amp;14&amp;KFF0000rcasforward.org&amp;12&amp;K000000
&amp;RPaid for by Taxpayers for Sensible School Bonds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RCAS School Bond Taxes</vt:lpstr>
      <vt:lpstr>'RCAS School Bond Taxes'!Print_Area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2020-01-26T16:41:08Z</cp:lastPrinted>
  <dcterms:created xsi:type="dcterms:W3CDTF">2000-07-17T13:15:21Z</dcterms:created>
  <dcterms:modified xsi:type="dcterms:W3CDTF">2020-01-26T16:42:31Z</dcterms:modified>
</cp:coreProperties>
</file>